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<sst xmlns="http://schemas.openxmlformats.org/spreadsheetml/2006/main" count="29" uniqueCount="28">
  <si>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Ultimate</t>
  </si>
  <si>
    <t>kNm/560mm</t>
  </si>
  <si>
    <t>Vu</t>
  </si>
  <si>
    <t>kN/560mm</t>
  </si>
  <si>
    <t>Mu(10^6)</t>
  </si>
  <si>
    <t>Resist. Moment</t>
  </si>
  <si>
    <t>Shear Resist.</t>
  </si>
  <si>
    <t>Qk Service Live Loads in kN/m² for given Spans</t>
  </si>
  <si>
    <t>Spans (mm)</t>
  </si>
  <si>
    <t>Qk Service Live Loads in kN/m² for given Spans - Based On Ultimate Resist. Moment</t>
  </si>
  <si>
    <t>Qk Service Live Loads in kN/m² for given Spans - Based On Ultimate Shear Resist.</t>
  </si>
  <si>
    <t>No. Of</t>
  </si>
  <si>
    <t>4mm ø</t>
  </si>
  <si>
    <t>Wires</t>
  </si>
  <si>
    <t>/ Rib</t>
  </si>
  <si>
    <t>Actual Short Term Deflection (mm) (Ec = 26000N/mm²)</t>
  </si>
  <si>
    <t>Actual Long Term Deflection (mm) (Ec = 16000N/mm²)</t>
  </si>
  <si>
    <t>Allowable Short Term Deflection = Span/250 mm</t>
  </si>
  <si>
    <t>Allowable Long Term Deflection = Lesser Of: (Span/250)+(Span/350)mm OR (Span/250)+20mm</t>
  </si>
  <si>
    <t>Prestressing Wires: 4.00mm Dia. 1750MPa Tensile Strength</t>
  </si>
  <si>
    <t>CONCLUSION</t>
  </si>
  <si>
    <t>255mm Deep Prestressed Concrete Block &amp; Beam S/S Slab (With Uniformly Distributed Load - only!)</t>
  </si>
  <si>
    <t>Screed: 50mm max. AV.</t>
  </si>
  <si>
    <t xml:space="preserve">Blocks: 410mm LONG x 200mm WIDE x 120mm DEEP, </t>
  </si>
  <si>
    <t xml:space="preserve">Topping: 135mm max., fcu=25MPa </t>
  </si>
  <si>
    <t>Ribs: 2No. X 150mm WIDE x 60mm DEEP @710mm centres</t>
  </si>
  <si>
    <t>Maximum Span Of 255mm Slab Using 5 Wire Ribs x 2 Ribs s/b/s = 5700mm</t>
  </si>
  <si>
    <t>Maximum Span Of 255mm Slab Using 8 Wire Ribs x 2 Ribs s/b/s = 7200mm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</si>
</sst>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2" fontId="1" fillId="4" borderId="8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9">
      <selection activeCell="A40" sqref="A40"/>
    </sheetView>
  </sheetViews>
  <sheetFormatPr defaultColWidth="9.140625" defaultRowHeight="12.75"/>
  <cols>
    <col min="1" max="1" width="6.7109375" style="0" bestFit="1" customWidth="1"/>
    <col min="2" max="2" width="13.57421875" style="0" bestFit="1" customWidth="1"/>
    <col min="3" max="3" width="11.421875" style="0" bestFit="1" customWidth="1"/>
    <col min="4" max="9" width="5.00390625" style="1" bestFit="1" customWidth="1"/>
    <col min="10" max="22" width="4.8515625" style="1" bestFit="1" customWidth="1"/>
    <col min="23" max="16384" width="15.7109375" style="0" customWidth="1"/>
  </cols>
  <sheetData>
    <row r="1" spans="1:22" ht="12.7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2.75">
      <c r="A4" s="48" t="s">
        <v>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12.75">
      <c r="A5" s="48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12.75">
      <c r="A6" s="48" t="s">
        <v>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13.5" thickBo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ht="12.75">
      <c r="A8" s="2" t="s">
        <v>11</v>
      </c>
      <c r="B8" s="2" t="s">
        <v>0</v>
      </c>
      <c r="C8" s="2" t="s">
        <v>0</v>
      </c>
      <c r="D8" s="49" t="s">
        <v>7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</row>
    <row r="9" spans="1:22" ht="12.75">
      <c r="A9" s="3" t="s">
        <v>12</v>
      </c>
      <c r="B9" s="3" t="s">
        <v>5</v>
      </c>
      <c r="C9" s="3" t="s">
        <v>6</v>
      </c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4"/>
    </row>
    <row r="10" spans="1:22" ht="13.5" thickBot="1">
      <c r="A10" s="3" t="s">
        <v>13</v>
      </c>
      <c r="B10" s="3" t="s">
        <v>4</v>
      </c>
      <c r="C10" s="3" t="s">
        <v>2</v>
      </c>
      <c r="D10" s="55" t="s">
        <v>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7"/>
    </row>
    <row r="11" spans="1:22" ht="13.5" thickBot="1">
      <c r="A11" s="4" t="s">
        <v>14</v>
      </c>
      <c r="B11" s="4" t="s">
        <v>1</v>
      </c>
      <c r="C11" s="4" t="s">
        <v>3</v>
      </c>
      <c r="D11" s="11">
        <v>2500</v>
      </c>
      <c r="E11" s="12">
        <f>D11+200</f>
        <v>2700</v>
      </c>
      <c r="F11" s="12">
        <f>E11+200</f>
        <v>2900</v>
      </c>
      <c r="G11" s="12">
        <f aca="true" t="shared" si="0" ref="G11:V11">F11+200</f>
        <v>3100</v>
      </c>
      <c r="H11" s="12">
        <f t="shared" si="0"/>
        <v>3300</v>
      </c>
      <c r="I11" s="12">
        <f t="shared" si="0"/>
        <v>3500</v>
      </c>
      <c r="J11" s="12">
        <f t="shared" si="0"/>
        <v>3700</v>
      </c>
      <c r="K11" s="12">
        <f t="shared" si="0"/>
        <v>3900</v>
      </c>
      <c r="L11" s="12">
        <f t="shared" si="0"/>
        <v>4100</v>
      </c>
      <c r="M11" s="12">
        <f t="shared" si="0"/>
        <v>4300</v>
      </c>
      <c r="N11" s="12">
        <f t="shared" si="0"/>
        <v>4500</v>
      </c>
      <c r="O11" s="12">
        <f t="shared" si="0"/>
        <v>4700</v>
      </c>
      <c r="P11" s="12">
        <f t="shared" si="0"/>
        <v>4900</v>
      </c>
      <c r="Q11" s="12">
        <f t="shared" si="0"/>
        <v>5100</v>
      </c>
      <c r="R11" s="12">
        <f t="shared" si="0"/>
        <v>5300</v>
      </c>
      <c r="S11" s="12">
        <f t="shared" si="0"/>
        <v>5500</v>
      </c>
      <c r="T11" s="12">
        <f t="shared" si="0"/>
        <v>5700</v>
      </c>
      <c r="U11" s="12">
        <f t="shared" si="0"/>
        <v>5900</v>
      </c>
      <c r="V11" s="13">
        <f t="shared" si="0"/>
        <v>6100</v>
      </c>
    </row>
    <row r="12" spans="1:22" ht="12.75">
      <c r="A12" s="5">
        <v>5</v>
      </c>
      <c r="B12" s="6">
        <f>(0.87*1750*(A12*2*(PI()*4^2)/4)*(225-67.5))/10^6</f>
        <v>30.133371335069896</v>
      </c>
      <c r="C12" s="14">
        <f>(((0.79/1.4)*((25/25)^(1/3))*((100*(A12*2*(PI()*4^2)/4))/(300*225))^(1/3)*((400/225)^(1/4)))*(300*225))/10^3</f>
        <v>25.113518337158546</v>
      </c>
      <c r="D12" s="22">
        <f>IF(D16&gt;D20,D20,D16)</f>
        <v>12.667970659970807</v>
      </c>
      <c r="E12" s="32">
        <f aca="true" t="shared" si="1" ref="E12:V12">IF(E16&gt;E20,E20,E16)</f>
        <v>11.357927971543132</v>
      </c>
      <c r="F12" s="32">
        <f t="shared" si="1"/>
        <v>10.22858082634686</v>
      </c>
      <c r="G12" s="32">
        <f t="shared" si="1"/>
        <v>9.244955893433978</v>
      </c>
      <c r="H12" s="32">
        <f t="shared" si="1"/>
        <v>8.380558225116596</v>
      </c>
      <c r="I12" s="32">
        <f t="shared" si="1"/>
        <v>7.614948861749771</v>
      </c>
      <c r="J12" s="32">
        <f t="shared" si="1"/>
        <v>6.932108078206388</v>
      </c>
      <c r="K12" s="32">
        <f t="shared" si="1"/>
        <v>6.319302246821301</v>
      </c>
      <c r="L12" s="32">
        <f t="shared" si="1"/>
        <v>5.766282350205492</v>
      </c>
      <c r="M12" s="32">
        <f t="shared" si="1"/>
        <v>5.264706164902779</v>
      </c>
      <c r="N12" s="32">
        <f t="shared" si="1"/>
        <v>4.807714529404753</v>
      </c>
      <c r="O12" s="32">
        <f t="shared" si="1"/>
        <v>4.389615799055494</v>
      </c>
      <c r="P12" s="32">
        <f t="shared" si="1"/>
        <v>3.82066343691006</v>
      </c>
      <c r="Q12" s="32">
        <f t="shared" si="1"/>
        <v>3.1410579720340204</v>
      </c>
      <c r="R12" s="32">
        <f t="shared" si="1"/>
        <v>2.5369276658702407</v>
      </c>
      <c r="S12" s="32">
        <f t="shared" si="1"/>
        <v>1.9974965277778827</v>
      </c>
      <c r="T12" s="32">
        <f t="shared" si="1"/>
        <v>1.5138452861053442</v>
      </c>
      <c r="U12" s="32">
        <f t="shared" si="1"/>
        <v>1.0785403124142514</v>
      </c>
      <c r="V12" s="32">
        <f t="shared" si="1"/>
        <v>0.6853462712715224</v>
      </c>
    </row>
    <row r="13" spans="1:22" ht="13.5" thickBot="1">
      <c r="A13" s="7">
        <v>8</v>
      </c>
      <c r="B13" s="8">
        <f>(0.87*1750*(A13*2*(PI()*4^2)/4)*(225-67.5))/10^6</f>
        <v>48.21339413611184</v>
      </c>
      <c r="C13" s="15">
        <f>(((0.79/1.4)*((25/25)^(1/3))*((100*(A13*2*(PI()*4^2)/4))/(300*225))^(1/3)*((400/225)^(1/4)))*(300*225))/10^3</f>
        <v>29.37294923471427</v>
      </c>
      <c r="D13" s="23">
        <f>IF(D17&gt;D21,D21,D17)</f>
        <v>15.667569883601601</v>
      </c>
      <c r="E13" s="33">
        <f aca="true" t="shared" si="2" ref="E13:V13">IF(E17&gt;E21,E21,E17)</f>
        <v>14.13533466009016</v>
      </c>
      <c r="F13" s="33">
        <f t="shared" si="2"/>
        <v>12.814442226028577</v>
      </c>
      <c r="G13" s="33">
        <f t="shared" si="2"/>
        <v>11.663987525394292</v>
      </c>
      <c r="H13" s="33">
        <f t="shared" si="2"/>
        <v>10.652981879382349</v>
      </c>
      <c r="I13" s="33">
        <f t="shared" si="2"/>
        <v>9.757519735771767</v>
      </c>
      <c r="J13" s="33">
        <f t="shared" si="2"/>
        <v>8.958864310389357</v>
      </c>
      <c r="K13" s="33">
        <f t="shared" si="2"/>
        <v>8.242122261969245</v>
      </c>
      <c r="L13" s="33">
        <f t="shared" si="2"/>
        <v>7.5953062670535365</v>
      </c>
      <c r="M13" s="33">
        <f t="shared" si="2"/>
        <v>7.008659201897425</v>
      </c>
      <c r="N13" s="33">
        <f t="shared" si="2"/>
        <v>6.474158542532971</v>
      </c>
      <c r="O13" s="33">
        <f t="shared" si="2"/>
        <v>5.985147300986766</v>
      </c>
      <c r="P13" s="33">
        <f t="shared" si="2"/>
        <v>5.536055344464741</v>
      </c>
      <c r="Q13" s="33">
        <f t="shared" si="2"/>
        <v>5.1221862864934655</v>
      </c>
      <c r="R13" s="33">
        <f t="shared" si="2"/>
        <v>4.739552629123794</v>
      </c>
      <c r="S13" s="33">
        <f t="shared" si="2"/>
        <v>4.384746874108282</v>
      </c>
      <c r="T13" s="33">
        <f t="shared" si="2"/>
        <v>4.054839768567541</v>
      </c>
      <c r="U13" s="33">
        <f t="shared" si="2"/>
        <v>3.7472992464532906</v>
      </c>
      <c r="V13" s="33">
        <f t="shared" si="2"/>
        <v>3.459925315953092</v>
      </c>
    </row>
    <row r="14" spans="1:22" ht="13.5" thickBot="1">
      <c r="A14" s="9"/>
      <c r="B14" s="9"/>
      <c r="C14" s="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3.5" thickBot="1">
      <c r="A15" s="9"/>
      <c r="B15" s="9"/>
      <c r="C15" s="9"/>
      <c r="D15" s="42" t="s">
        <v>9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2.75">
      <c r="A16" s="9"/>
      <c r="B16" s="9"/>
      <c r="C16" s="9"/>
      <c r="D16" s="20">
        <f>(((($B$12*8)/((D11^2)/1000^2))-5.7)/1.136)</f>
        <v>28.93548882824777</v>
      </c>
      <c r="E16" s="20">
        <f aca="true" t="shared" si="3" ref="E16:V16">(((($B$12*8)/((E11^2)/1000^2))-5.7)/1.136)</f>
        <v>24.091700317886648</v>
      </c>
      <c r="F16" s="20">
        <f t="shared" si="3"/>
        <v>20.215074554998154</v>
      </c>
      <c r="G16" s="20">
        <f t="shared" si="3"/>
        <v>17.06427161779096</v>
      </c>
      <c r="H16" s="20">
        <f t="shared" si="3"/>
        <v>14.468789259476907</v>
      </c>
      <c r="I16" s="20">
        <f t="shared" si="3"/>
        <v>12.305401744794423</v>
      </c>
      <c r="J16" s="20">
        <f t="shared" si="3"/>
        <v>10.483259259390477</v>
      </c>
      <c r="K16" s="20">
        <f t="shared" si="3"/>
        <v>8.934191893338285</v>
      </c>
      <c r="L16" s="20">
        <f t="shared" si="3"/>
        <v>7.606239719428366</v>
      </c>
      <c r="M16" s="20">
        <f t="shared" si="3"/>
        <v>6.459238086468475</v>
      </c>
      <c r="N16" s="20">
        <f t="shared" si="3"/>
        <v>5.461744508805388</v>
      </c>
      <c r="O16" s="20">
        <f t="shared" si="3"/>
        <v>4.588860658085648</v>
      </c>
      <c r="P16" s="20">
        <f t="shared" si="3"/>
        <v>3.82066343691006</v>
      </c>
      <c r="Q16" s="20">
        <f t="shared" si="3"/>
        <v>3.1410579720340204</v>
      </c>
      <c r="R16" s="20">
        <f t="shared" si="3"/>
        <v>2.5369276658702407</v>
      </c>
      <c r="S16" s="20">
        <f t="shared" si="3"/>
        <v>1.9974965277778827</v>
      </c>
      <c r="T16" s="20">
        <f t="shared" si="3"/>
        <v>1.5138452861053442</v>
      </c>
      <c r="U16" s="20">
        <f t="shared" si="3"/>
        <v>1.0785403124142514</v>
      </c>
      <c r="V16" s="20">
        <f t="shared" si="3"/>
        <v>0.6853462712715224</v>
      </c>
    </row>
    <row r="17" spans="1:22" ht="13.5" thickBot="1">
      <c r="A17" s="9"/>
      <c r="B17" s="9"/>
      <c r="C17" s="9"/>
      <c r="D17" s="21">
        <f>(((($B$13*8)/((D11^2)/1000^2))-5.7)/1.136)</f>
        <v>49.307345505478125</v>
      </c>
      <c r="E17" s="21">
        <f aca="true" t="shared" si="4" ref="E17:V17">(((($B$13*8)/((E11^2)/1000^2))-5.7)/1.136)</f>
        <v>41.55728388890033</v>
      </c>
      <c r="F17" s="21">
        <f t="shared" si="4"/>
        <v>35.35468266827874</v>
      </c>
      <c r="G17" s="21">
        <f t="shared" si="4"/>
        <v>30.31339796874723</v>
      </c>
      <c r="H17" s="21">
        <f t="shared" si="4"/>
        <v>26.160626195444742</v>
      </c>
      <c r="I17" s="21">
        <f t="shared" si="4"/>
        <v>22.69920617195277</v>
      </c>
      <c r="J17" s="21">
        <f t="shared" si="4"/>
        <v>19.783778195306457</v>
      </c>
      <c r="K17" s="21">
        <f t="shared" si="4"/>
        <v>17.30527040962295</v>
      </c>
      <c r="L17" s="21">
        <f t="shared" si="4"/>
        <v>15.180546931367079</v>
      </c>
      <c r="M17" s="21">
        <f t="shared" si="4"/>
        <v>13.345344318631254</v>
      </c>
      <c r="N17" s="21">
        <f t="shared" si="4"/>
        <v>11.749354594370315</v>
      </c>
      <c r="O17" s="21">
        <f t="shared" si="4"/>
        <v>10.352740433218727</v>
      </c>
      <c r="P17" s="21">
        <f t="shared" si="4"/>
        <v>9.123624879337788</v>
      </c>
      <c r="Q17" s="21">
        <f t="shared" si="4"/>
        <v>8.036256135536124</v>
      </c>
      <c r="R17" s="21">
        <f t="shared" si="4"/>
        <v>7.069647645674075</v>
      </c>
      <c r="S17" s="21">
        <f t="shared" si="4"/>
        <v>6.206557824726303</v>
      </c>
      <c r="T17" s="21">
        <f t="shared" si="4"/>
        <v>5.4327158380502425</v>
      </c>
      <c r="U17" s="21">
        <f t="shared" si="4"/>
        <v>4.736227880144495</v>
      </c>
      <c r="V17" s="21">
        <f t="shared" si="4"/>
        <v>4.107117414316127</v>
      </c>
    </row>
    <row r="18" spans="1:22" ht="13.5" thickBot="1">
      <c r="A18" s="9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3.5" thickBot="1">
      <c r="A19" s="9"/>
      <c r="B19" s="9"/>
      <c r="C19" s="9"/>
      <c r="D19" s="45" t="s">
        <v>10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.75">
      <c r="A20" s="9"/>
      <c r="B20" s="9"/>
      <c r="C20" s="9"/>
      <c r="D20" s="22">
        <f>(((($C$12*2)/(D11/1000))-5.7)/1.136)</f>
        <v>12.667970659970807</v>
      </c>
      <c r="E20" s="22">
        <f aca="true" t="shared" si="5" ref="E20:V20">(((($C$12*2)/(E11/1000))-5.7)/1.136)</f>
        <v>11.357927971543132</v>
      </c>
      <c r="F20" s="22">
        <f t="shared" si="5"/>
        <v>10.22858082634686</v>
      </c>
      <c r="G20" s="22">
        <f t="shared" si="5"/>
        <v>9.244955893433978</v>
      </c>
      <c r="H20" s="22">
        <f t="shared" si="5"/>
        <v>8.380558225116596</v>
      </c>
      <c r="I20" s="22">
        <f t="shared" si="5"/>
        <v>7.614948861749771</v>
      </c>
      <c r="J20" s="22">
        <f t="shared" si="5"/>
        <v>6.932108078206388</v>
      </c>
      <c r="K20" s="22">
        <f t="shared" si="5"/>
        <v>6.319302246821301</v>
      </c>
      <c r="L20" s="22">
        <f t="shared" si="5"/>
        <v>5.766282350205492</v>
      </c>
      <c r="M20" s="22">
        <f t="shared" si="5"/>
        <v>5.264706164902779</v>
      </c>
      <c r="N20" s="22">
        <f t="shared" si="5"/>
        <v>4.807714529404753</v>
      </c>
      <c r="O20" s="22">
        <f t="shared" si="5"/>
        <v>4.389615799055494</v>
      </c>
      <c r="P20" s="22">
        <f t="shared" si="5"/>
        <v>4.005647577306174</v>
      </c>
      <c r="Q20" s="22">
        <f t="shared" si="5"/>
        <v>3.6517945102038625</v>
      </c>
      <c r="R20" s="22">
        <f t="shared" si="5"/>
        <v>3.3246473349583265</v>
      </c>
      <c r="S20" s="22">
        <f t="shared" si="5"/>
        <v>3.02129268154883</v>
      </c>
      <c r="T20" s="22">
        <f t="shared" si="5"/>
        <v>2.7392260739926324</v>
      </c>
      <c r="U20" s="22">
        <f t="shared" si="5"/>
        <v>2.4762826262707516</v>
      </c>
      <c r="V20" s="22">
        <f t="shared" si="5"/>
        <v>2.2305813718421112</v>
      </c>
    </row>
    <row r="21" spans="1:22" ht="13.5" thickBot="1">
      <c r="A21" s="9"/>
      <c r="B21" s="9"/>
      <c r="C21" s="9"/>
      <c r="D21" s="23">
        <f>(((($C$13*2)/(D11/1000))-5.7)/1.136)</f>
        <v>15.667569883601601</v>
      </c>
      <c r="E21" s="23">
        <f aca="true" t="shared" si="6" ref="E21:V21">(((($C$13*2)/(E11/1000))-5.7)/1.136)</f>
        <v>14.13533466009016</v>
      </c>
      <c r="F21" s="23">
        <f t="shared" si="6"/>
        <v>12.814442226028577</v>
      </c>
      <c r="G21" s="23">
        <f t="shared" si="6"/>
        <v>11.663987525394292</v>
      </c>
      <c r="H21" s="23">
        <f t="shared" si="6"/>
        <v>10.652981879382349</v>
      </c>
      <c r="I21" s="23">
        <f t="shared" si="6"/>
        <v>9.757519735771767</v>
      </c>
      <c r="J21" s="23">
        <f t="shared" si="6"/>
        <v>8.958864310389357</v>
      </c>
      <c r="K21" s="23">
        <f t="shared" si="6"/>
        <v>8.242122261969245</v>
      </c>
      <c r="L21" s="23">
        <f t="shared" si="6"/>
        <v>7.5953062670535365</v>
      </c>
      <c r="M21" s="23">
        <f t="shared" si="6"/>
        <v>7.008659201897425</v>
      </c>
      <c r="N21" s="23">
        <f t="shared" si="6"/>
        <v>6.474158542532971</v>
      </c>
      <c r="O21" s="23">
        <f t="shared" si="6"/>
        <v>5.985147300986766</v>
      </c>
      <c r="P21" s="23">
        <f t="shared" si="6"/>
        <v>5.536055344464741</v>
      </c>
      <c r="Q21" s="23">
        <f t="shared" si="6"/>
        <v>5.1221862864934655</v>
      </c>
      <c r="R21" s="23">
        <f t="shared" si="6"/>
        <v>4.739552629123794</v>
      </c>
      <c r="S21" s="23">
        <f t="shared" si="6"/>
        <v>4.384746874108282</v>
      </c>
      <c r="T21" s="23">
        <f t="shared" si="6"/>
        <v>4.054839768567541</v>
      </c>
      <c r="U21" s="23">
        <f t="shared" si="6"/>
        <v>3.7472992464532906</v>
      </c>
      <c r="V21" s="23">
        <f t="shared" si="6"/>
        <v>3.459925315953092</v>
      </c>
    </row>
    <row r="22" spans="1:22" ht="13.5" thickBot="1">
      <c r="A22" s="9"/>
      <c r="B22" s="9"/>
      <c r="C22" s="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3.5" thickBot="1">
      <c r="A23" s="9"/>
      <c r="B23" s="9"/>
      <c r="C23" s="9"/>
      <c r="D23" s="36" t="s">
        <v>17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4:22" ht="13.5" thickBot="1">
      <c r="D24" s="24">
        <f>D11/250</f>
        <v>10</v>
      </c>
      <c r="E24" s="25">
        <f aca="true" t="shared" si="7" ref="E24:V24">E11/250</f>
        <v>10.8</v>
      </c>
      <c r="F24" s="25">
        <f t="shared" si="7"/>
        <v>11.6</v>
      </c>
      <c r="G24" s="25">
        <f t="shared" si="7"/>
        <v>12.4</v>
      </c>
      <c r="H24" s="25">
        <f t="shared" si="7"/>
        <v>13.2</v>
      </c>
      <c r="I24" s="25">
        <f t="shared" si="7"/>
        <v>14</v>
      </c>
      <c r="J24" s="25">
        <f t="shared" si="7"/>
        <v>14.8</v>
      </c>
      <c r="K24" s="25">
        <f t="shared" si="7"/>
        <v>15.6</v>
      </c>
      <c r="L24" s="25">
        <f t="shared" si="7"/>
        <v>16.4</v>
      </c>
      <c r="M24" s="25">
        <f t="shared" si="7"/>
        <v>17.2</v>
      </c>
      <c r="N24" s="25">
        <f t="shared" si="7"/>
        <v>18</v>
      </c>
      <c r="O24" s="25">
        <f t="shared" si="7"/>
        <v>18.8</v>
      </c>
      <c r="P24" s="25">
        <f t="shared" si="7"/>
        <v>19.6</v>
      </c>
      <c r="Q24" s="25">
        <f t="shared" si="7"/>
        <v>20.4</v>
      </c>
      <c r="R24" s="25">
        <f t="shared" si="7"/>
        <v>21.2</v>
      </c>
      <c r="S24" s="25">
        <f t="shared" si="7"/>
        <v>22</v>
      </c>
      <c r="T24" s="25">
        <f t="shared" si="7"/>
        <v>22.8</v>
      </c>
      <c r="U24" s="25">
        <f t="shared" si="7"/>
        <v>23.6</v>
      </c>
      <c r="V24" s="26">
        <f t="shared" si="7"/>
        <v>24.4</v>
      </c>
    </row>
    <row r="25" spans="4:22" ht="13.5" thickBot="1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4:22" ht="13.5" thickBot="1">
      <c r="D26" s="36" t="s">
        <v>15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</row>
    <row r="27" spans="4:22" ht="13.5" thickBot="1">
      <c r="D27" s="27">
        <f>(5*(4.75+(D12*0.56))*D11^4)/(384*26000*((300*255^3)/12))</f>
        <v>0.5589405866092584</v>
      </c>
      <c r="E27" s="27">
        <f aca="true" t="shared" si="8" ref="E27:V27">(5*(4.75+(E12*0.56))*E11^4)/(384*26000*((300*255^3)/12))</f>
        <v>0.7133311410457823</v>
      </c>
      <c r="F27" s="27">
        <f t="shared" si="8"/>
        <v>0.8953142273186496</v>
      </c>
      <c r="G27" s="27">
        <f t="shared" si="8"/>
        <v>1.1075857214354101</v>
      </c>
      <c r="H27" s="27">
        <f t="shared" si="8"/>
        <v>1.3529315049691752</v>
      </c>
      <c r="I27" s="27">
        <f t="shared" si="8"/>
        <v>1.634227465058618</v>
      </c>
      <c r="J27" s="27">
        <f t="shared" si="8"/>
        <v>1.9544394944079746</v>
      </c>
      <c r="K27" s="27">
        <f t="shared" si="8"/>
        <v>2.316623491287042</v>
      </c>
      <c r="L27" s="27">
        <f t="shared" si="8"/>
        <v>2.723925359531181</v>
      </c>
      <c r="M27" s="27">
        <f t="shared" si="8"/>
        <v>3.1795810085413114</v>
      </c>
      <c r="N27" s="27">
        <f t="shared" si="8"/>
        <v>3.686916353283916</v>
      </c>
      <c r="O27" s="27">
        <f t="shared" si="8"/>
        <v>4.249347314291042</v>
      </c>
      <c r="P27" s="27">
        <f t="shared" si="8"/>
        <v>4.798233906123606</v>
      </c>
      <c r="Q27" s="27">
        <f t="shared" si="8"/>
        <v>5.319849610277109</v>
      </c>
      <c r="R27" s="27">
        <f t="shared" si="8"/>
        <v>5.882221172585943</v>
      </c>
      <c r="S27" s="27">
        <f t="shared" si="8"/>
        <v>6.487688737754714</v>
      </c>
      <c r="T27" s="27">
        <f t="shared" si="8"/>
        <v>7.138682456053597</v>
      </c>
      <c r="U27" s="27">
        <f t="shared" si="8"/>
        <v>7.837722483318322</v>
      </c>
      <c r="V27" s="27">
        <f t="shared" si="8"/>
        <v>8.58741898095019</v>
      </c>
    </row>
    <row r="28" spans="4:22" ht="13.5" thickBot="1">
      <c r="D28" s="28">
        <f>(5*(4.75+(D13*0.56))*D11^4)/(384*26000*((300*255^3)/12))</f>
        <v>0.6382119223537331</v>
      </c>
      <c r="E28" s="28">
        <f aca="true" t="shared" si="9" ref="E28:V28">(5*(4.75+(E13*0.56))*E11^4)/(384*26000*((300*255^3)/12))</f>
        <v>0.8131901939391262</v>
      </c>
      <c r="F28" s="28">
        <f t="shared" si="9"/>
        <v>1.0190485381968575</v>
      </c>
      <c r="G28" s="28">
        <f t="shared" si="9"/>
        <v>1.2587263526778834</v>
      </c>
      <c r="H28" s="28">
        <f t="shared" si="9"/>
        <v>1.535253040498723</v>
      </c>
      <c r="I28" s="28">
        <f t="shared" si="9"/>
        <v>1.8517480103414568</v>
      </c>
      <c r="J28" s="28">
        <f t="shared" si="9"/>
        <v>2.2114206764537268</v>
      </c>
      <c r="K28" s="28">
        <f t="shared" si="9"/>
        <v>2.6175704586487383</v>
      </c>
      <c r="L28" s="28">
        <f t="shared" si="9"/>
        <v>3.073586782305257</v>
      </c>
      <c r="M28" s="28">
        <f t="shared" si="9"/>
        <v>3.582949078367612</v>
      </c>
      <c r="N28" s="28">
        <f t="shared" si="9"/>
        <v>4.149226783345694</v>
      </c>
      <c r="O28" s="28">
        <f t="shared" si="9"/>
        <v>4.776079339314952</v>
      </c>
      <c r="P28" s="28">
        <f t="shared" si="9"/>
        <v>5.467256193916404</v>
      </c>
      <c r="Q28" s="28">
        <f t="shared" si="9"/>
        <v>6.226596800356625</v>
      </c>
      <c r="R28" s="28">
        <f t="shared" si="9"/>
        <v>7.058030617407751</v>
      </c>
      <c r="S28" s="28">
        <f t="shared" si="9"/>
        <v>7.965577109407487</v>
      </c>
      <c r="T28" s="28">
        <f t="shared" si="9"/>
        <v>8.953345746259087</v>
      </c>
      <c r="U28" s="28">
        <f t="shared" si="9"/>
        <v>10.025536003431384</v>
      </c>
      <c r="V28" s="28">
        <f t="shared" si="9"/>
        <v>11.186437361958756</v>
      </c>
    </row>
    <row r="29" spans="4:22" ht="13.5" thickBot="1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4:22" ht="13.5" thickBot="1">
      <c r="D30" s="39" t="s">
        <v>18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4:22" ht="13.5" thickBot="1">
      <c r="D31" s="29">
        <f>IF((D11/250)+(D11/350)&gt;((D11/250)+20),(D11/250)+20,(D11/250)+(D11/350))</f>
        <v>17.142857142857142</v>
      </c>
      <c r="E31" s="29">
        <f aca="true" t="shared" si="10" ref="E31:V31">IF((E11/250)+(E11/350)&gt;((E11/250)+20),(E11/250)+20,(E11/250)+(E11/350))</f>
        <v>18.514285714285716</v>
      </c>
      <c r="F31" s="29">
        <f t="shared" si="10"/>
        <v>19.885714285714286</v>
      </c>
      <c r="G31" s="29">
        <f t="shared" si="10"/>
        <v>21.25714285714286</v>
      </c>
      <c r="H31" s="29">
        <f t="shared" si="10"/>
        <v>22.628571428571426</v>
      </c>
      <c r="I31" s="29">
        <f t="shared" si="10"/>
        <v>24</v>
      </c>
      <c r="J31" s="29">
        <f t="shared" si="10"/>
        <v>25.371428571428574</v>
      </c>
      <c r="K31" s="29">
        <f t="shared" si="10"/>
        <v>26.74285714285714</v>
      </c>
      <c r="L31" s="29">
        <f t="shared" si="10"/>
        <v>28.114285714285714</v>
      </c>
      <c r="M31" s="29">
        <f t="shared" si="10"/>
        <v>29.485714285714288</v>
      </c>
      <c r="N31" s="29">
        <f t="shared" si="10"/>
        <v>30.857142857142858</v>
      </c>
      <c r="O31" s="29">
        <f t="shared" si="10"/>
        <v>32.22857142857143</v>
      </c>
      <c r="P31" s="29">
        <f t="shared" si="10"/>
        <v>33.6</v>
      </c>
      <c r="Q31" s="29">
        <f t="shared" si="10"/>
        <v>34.97142857142857</v>
      </c>
      <c r="R31" s="29">
        <f t="shared" si="10"/>
        <v>36.34285714285714</v>
      </c>
      <c r="S31" s="29">
        <f t="shared" si="10"/>
        <v>37.714285714285715</v>
      </c>
      <c r="T31" s="29">
        <f t="shared" si="10"/>
        <v>39.08571428571429</v>
      </c>
      <c r="U31" s="29">
        <f t="shared" si="10"/>
        <v>40.457142857142856</v>
      </c>
      <c r="V31" s="29">
        <f t="shared" si="10"/>
        <v>41.82857142857142</v>
      </c>
    </row>
    <row r="32" spans="4:22" ht="13.5" thickBot="1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4:22" ht="13.5" thickBot="1">
      <c r="D33" s="39" t="s">
        <v>16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4:22" ht="13.5" thickBot="1">
      <c r="D34" s="30">
        <f>(5*(4.75+(D12*0.56))*D11^4)/(384*16000*((300*255^3)/12))</f>
        <v>0.9082784532400447</v>
      </c>
      <c r="E34" s="30">
        <f aca="true" t="shared" si="11" ref="E34:V34">(5*(4.75+(E12*0.56))*E11^4)/(384*16000*((300*255^3)/12))</f>
        <v>1.1591631041993962</v>
      </c>
      <c r="F34" s="30">
        <f t="shared" si="11"/>
        <v>1.4548856193928055</v>
      </c>
      <c r="G34" s="30">
        <f t="shared" si="11"/>
        <v>1.7998267973325415</v>
      </c>
      <c r="H34" s="30">
        <f t="shared" si="11"/>
        <v>2.19851369557491</v>
      </c>
      <c r="I34" s="30">
        <f t="shared" si="11"/>
        <v>2.6556196307202544</v>
      </c>
      <c r="J34" s="30">
        <f t="shared" si="11"/>
        <v>3.1759641784129586</v>
      </c>
      <c r="K34" s="30">
        <f t="shared" si="11"/>
        <v>3.7645131733414434</v>
      </c>
      <c r="L34" s="30">
        <f t="shared" si="11"/>
        <v>4.426378709238169</v>
      </c>
      <c r="M34" s="30">
        <f t="shared" si="11"/>
        <v>5.166819138879632</v>
      </c>
      <c r="N34" s="30">
        <f t="shared" si="11"/>
        <v>5.991239074086364</v>
      </c>
      <c r="O34" s="30">
        <f t="shared" si="11"/>
        <v>6.905189385722943</v>
      </c>
      <c r="P34" s="30">
        <f t="shared" si="11"/>
        <v>7.797130097450859</v>
      </c>
      <c r="Q34" s="30">
        <f t="shared" si="11"/>
        <v>8.644755616700303</v>
      </c>
      <c r="R34" s="30">
        <f t="shared" si="11"/>
        <v>9.558609405452158</v>
      </c>
      <c r="S34" s="30">
        <f t="shared" si="11"/>
        <v>10.54249419885141</v>
      </c>
      <c r="T34" s="30">
        <f t="shared" si="11"/>
        <v>11.600358991087095</v>
      </c>
      <c r="U34" s="30">
        <f t="shared" si="11"/>
        <v>12.736299035392273</v>
      </c>
      <c r="V34" s="30">
        <f t="shared" si="11"/>
        <v>13.954555844044059</v>
      </c>
    </row>
    <row r="35" spans="4:22" ht="13.5" thickBot="1">
      <c r="D35" s="31">
        <f>(5*(4.75+(D13*0.56))*D11^4)/(384*16000*((300*255^3)/12))</f>
        <v>1.0370943738248162</v>
      </c>
      <c r="E35" s="31">
        <f aca="true" t="shared" si="12" ref="E35:V35">(5*(4.75+(E13*0.56))*E11^4)/(384*16000*((300*255^3)/12))</f>
        <v>1.32143406515108</v>
      </c>
      <c r="F35" s="31">
        <f t="shared" si="12"/>
        <v>1.6559538745698932</v>
      </c>
      <c r="G35" s="31">
        <f t="shared" si="12"/>
        <v>2.0454303231015607</v>
      </c>
      <c r="H35" s="31">
        <f t="shared" si="12"/>
        <v>2.494786190810425</v>
      </c>
      <c r="I35" s="31">
        <f t="shared" si="12"/>
        <v>3.0090905168048674</v>
      </c>
      <c r="J35" s="31">
        <f t="shared" si="12"/>
        <v>3.5935585992373063</v>
      </c>
      <c r="K35" s="31">
        <f t="shared" si="12"/>
        <v>4.2535519953042</v>
      </c>
      <c r="L35" s="31">
        <f t="shared" si="12"/>
        <v>4.994578521246043</v>
      </c>
      <c r="M35" s="31">
        <f t="shared" si="12"/>
        <v>5.82229225234737</v>
      </c>
      <c r="N35" s="31">
        <f t="shared" si="12"/>
        <v>6.742493522936752</v>
      </c>
      <c r="O35" s="31">
        <f t="shared" si="12"/>
        <v>7.761128926386797</v>
      </c>
      <c r="P35" s="31">
        <f t="shared" si="12"/>
        <v>8.884291315114156</v>
      </c>
      <c r="Q35" s="31">
        <f t="shared" si="12"/>
        <v>10.118219800579515</v>
      </c>
      <c r="R35" s="31">
        <f t="shared" si="12"/>
        <v>11.469299753287595</v>
      </c>
      <c r="S35" s="31">
        <f t="shared" si="12"/>
        <v>12.944062802787167</v>
      </c>
      <c r="T35" s="31">
        <f t="shared" si="12"/>
        <v>14.549186837671016</v>
      </c>
      <c r="U35" s="31">
        <f t="shared" si="12"/>
        <v>16.291496005575997</v>
      </c>
      <c r="V35" s="31">
        <f t="shared" si="12"/>
        <v>18.17796071318298</v>
      </c>
    </row>
    <row r="37" spans="1:22" ht="12.75">
      <c r="A37" s="34" t="s">
        <v>20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2.75">
      <c r="A38" s="35" t="s">
        <v>26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12.75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</sheetData>
  <mergeCells count="19">
    <mergeCell ref="A1:V1"/>
    <mergeCell ref="A2:V2"/>
    <mergeCell ref="A7:V7"/>
    <mergeCell ref="A3:V3"/>
    <mergeCell ref="A5:V5"/>
    <mergeCell ref="A4:V4"/>
    <mergeCell ref="D15:V15"/>
    <mergeCell ref="D19:V19"/>
    <mergeCell ref="A6:V6"/>
    <mergeCell ref="D8:V8"/>
    <mergeCell ref="D9:V9"/>
    <mergeCell ref="D10:V10"/>
    <mergeCell ref="A37:V37"/>
    <mergeCell ref="A38:V38"/>
    <mergeCell ref="A39:V39"/>
    <mergeCell ref="D23:V23"/>
    <mergeCell ref="D26:V26"/>
    <mergeCell ref="D33:V33"/>
    <mergeCell ref="D30:V30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cp:lastPrinted>2003-07-09T15:11:28Z</cp:lastPrinted>
  <dcterms:created xsi:type="dcterms:W3CDTF">2003-01-07T09:18:35Z</dcterms:created>
  <dcterms:modified xsi:type="dcterms:W3CDTF">2003-10-30T12:12:29Z</dcterms:modified>
  <cp:category/>
  <cp:version/>
  <cp:contentType/>
  <cp:contentStatus/>
</cp:coreProperties>
</file>